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fanl\Desktop\impuestos municipales\finales\"/>
    </mc:Choice>
  </mc:AlternateContent>
  <bookViews>
    <workbookView xWindow="0" yWindow="0" windowWidth="13725" windowHeight="7185" firstSheet="1" activeTab="3"/>
  </bookViews>
  <sheets>
    <sheet name="Datos2014" sheetId="1" r:id="rId1"/>
    <sheet name="Datos2013" sheetId="2" r:id="rId2"/>
    <sheet name="Datos2012" sheetId="3" r:id="rId3"/>
    <sheet name="Previsión2015" sheetId="4" r:id="rId4"/>
  </sheets>
  <definedNames>
    <definedName name="Datos2012" localSheetId="2">Datos2012!$A$1:$C$9</definedName>
    <definedName name="IPC_2015">Previsión2015!$B$13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4" l="1"/>
  <c r="E10" i="4"/>
  <c r="C10" i="4"/>
  <c r="B10" i="4"/>
  <c r="I9" i="4"/>
  <c r="I5" i="4"/>
  <c r="I6" i="4"/>
  <c r="I4" i="4"/>
  <c r="I3" i="4"/>
  <c r="I8" i="4"/>
  <c r="I7" i="4"/>
  <c r="H9" i="4"/>
  <c r="H5" i="4"/>
  <c r="H6" i="4"/>
  <c r="H4" i="4"/>
  <c r="H3" i="4"/>
  <c r="H8" i="4"/>
  <c r="H7" i="4"/>
  <c r="D9" i="4"/>
  <c r="D5" i="4"/>
  <c r="D6" i="4"/>
  <c r="D4" i="4"/>
  <c r="D3" i="4"/>
  <c r="D8" i="4"/>
  <c r="D7" i="4"/>
  <c r="G7" i="4"/>
  <c r="G8" i="4"/>
  <c r="G3" i="4"/>
  <c r="G4" i="4"/>
  <c r="G6" i="4"/>
  <c r="G5" i="4"/>
  <c r="G9" i="4"/>
  <c r="B13" i="1"/>
  <c r="B12" i="1"/>
  <c r="D3" i="1"/>
  <c r="D4" i="1"/>
  <c r="D5" i="1"/>
  <c r="D6" i="1"/>
  <c r="D7" i="1"/>
  <c r="D8" i="1"/>
  <c r="D9" i="1"/>
  <c r="B9" i="1"/>
  <c r="C9" i="1"/>
  <c r="D2" i="1"/>
  <c r="F13" i="4" l="1"/>
  <c r="D10" i="4"/>
  <c r="H10" i="4"/>
  <c r="G10" i="4"/>
  <c r="I10" i="4"/>
</calcChain>
</file>

<file path=xl/connections.xml><?xml version="1.0" encoding="utf-8"?>
<connections xmlns="http://schemas.openxmlformats.org/spreadsheetml/2006/main">
  <connection id="1" name="Datos2012" type="6" refreshedVersion="5" background="1" saveData="1">
    <textPr sourceFile="C:\Users\ifanl\Desktop\impuestos municipales\Datos2012.txt" decimal="," thousands=".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<sst xmlns="http://schemas.openxmlformats.org/spreadsheetml/2006/main" count="56" uniqueCount="25">
  <si>
    <t>Tipo de vehículo</t>
  </si>
  <si>
    <t>Nº vehículos 2014</t>
  </si>
  <si>
    <t>Importe 2014</t>
  </si>
  <si>
    <t>Turismos</t>
  </si>
  <si>
    <t>Ciclomotores</t>
  </si>
  <si>
    <t>Motocicletas</t>
  </si>
  <si>
    <t>Camiones</t>
  </si>
  <si>
    <t>Autobuses</t>
  </si>
  <si>
    <t>Tractores</t>
  </si>
  <si>
    <t>Remolques</t>
  </si>
  <si>
    <t>Nº vehículos 2013</t>
  </si>
  <si>
    <t>Importe 2013</t>
  </si>
  <si>
    <t>Impuesto medio por vehículo 2014</t>
  </si>
  <si>
    <t>Total</t>
  </si>
  <si>
    <t>Por encima del Impuesto medio total:</t>
  </si>
  <si>
    <t>Nº vehículos:</t>
  </si>
  <si>
    <t>Nº vehículos 2012</t>
  </si>
  <si>
    <t>Importe 2012</t>
  </si>
  <si>
    <t>Impuesto medio por vehículo 2013</t>
  </si>
  <si>
    <t>Porcentaje incremento 2014/2013</t>
  </si>
  <si>
    <t>Previsión 2015</t>
  </si>
  <si>
    <t>Previsión IPC 2015:</t>
  </si>
  <si>
    <t>Año 2013</t>
  </si>
  <si>
    <t>Año 2014</t>
  </si>
  <si>
    <t>Evolución impuesto medio: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</si>
</sst>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\ &quot;€&quot;"/>
  </numFmts>
  <fonts count="5" x14ac:knownFonts="1">
    <font>
      <sz val="11"/>
      <color theme="1"/>
      <name val="Trebuchet MS"/>
      <family val="2"/>
      <scheme val="minor"/>
    </font>
    <font>
      <sz val="12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b/>
      <sz val="11"/>
      <color theme="0"/>
      <name val="Trebuchet MS"/>
      <family val="2"/>
      <scheme val="minor"/>
    </font>
    <font>
      <sz val="11"/>
      <color theme="0"/>
      <name val="Trebuchet MS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5">
    <xf numFmtId="0" fontId="0" fillId="0" borderId="0"/>
    <xf numFmtId="9" fontId="2" fillId="0" borderId="0" applyFont="0" applyFill="0" applyBorder="0" applyAlignment="0" applyProtection="0"/>
    <xf numFmtId="0" fontId="4" fillId="2" borderId="0" applyNumberFormat="0" applyBorder="0" applyAlignment="0" applyProtection="0"/>
    <xf numFmtId="0" fontId="2" fillId="3" borderId="0" applyNumberFormat="0" applyBorder="0" applyAlignment="0" applyProtection="0"/>
    <xf numFmtId="0" fontId="4" fillId="4" borderId="0" applyNumberFormat="0" applyBorder="0" applyAlignment="0" applyProtection="0"/>
  </cellStyleXfs>
  <cellXfs count="19">
    <xf numFmtId="0" fontId="0" fillId="0" borderId="0" xfId="0"/>
    <xf numFmtId="0" fontId="1" fillId="0" borderId="0" xfId="0" applyFont="1"/>
    <xf numFmtId="0" fontId="4" fillId="2" borderId="0" xfId="2"/>
    <xf numFmtId="0" fontId="0" fillId="0" borderId="0" xfId="0" applyAlignment="1">
      <alignment horizontal="center" vertical="center" wrapText="1"/>
    </xf>
    <xf numFmtId="10" fontId="2" fillId="3" borderId="0" xfId="3" applyNumberFormat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/>
    <xf numFmtId="3" fontId="0" fillId="0" borderId="0" xfId="0" applyNumberFormat="1" applyAlignment="1">
      <alignment vertical="center" wrapText="1"/>
    </xf>
    <xf numFmtId="164" fontId="0" fillId="0" borderId="0" xfId="1" applyNumberFormat="1" applyFont="1" applyAlignment="1">
      <alignment horizontal="center" vertical="center" wrapText="1"/>
    </xf>
    <xf numFmtId="164" fontId="0" fillId="0" borderId="0" xfId="1" applyNumberFormat="1" applyFont="1" applyAlignment="1">
      <alignment wrapText="1"/>
    </xf>
    <xf numFmtId="164" fontId="0" fillId="0" borderId="0" xfId="1" applyNumberFormat="1" applyFont="1" applyAlignment="1">
      <alignment vertical="center" wrapText="1"/>
    </xf>
    <xf numFmtId="165" fontId="0" fillId="0" borderId="0" xfId="0" applyNumberFormat="1" applyAlignment="1">
      <alignment horizontal="center" vertical="center" wrapText="1"/>
    </xf>
    <xf numFmtId="165" fontId="0" fillId="0" borderId="0" xfId="0" applyNumberFormat="1" applyAlignment="1">
      <alignment wrapText="1"/>
    </xf>
    <xf numFmtId="165" fontId="0" fillId="0" borderId="0" xfId="0" applyNumberFormat="1" applyAlignment="1">
      <alignment vertical="center" wrapText="1"/>
    </xf>
    <xf numFmtId="165" fontId="1" fillId="0" borderId="0" xfId="0" applyNumberFormat="1" applyFont="1" applyAlignment="1">
      <alignment horizontal="center" vertical="center" wrapText="1"/>
    </xf>
    <xf numFmtId="0" fontId="3" fillId="4" borderId="1" xfId="4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5">
    <cellStyle name="40% - Énfasis2" xfId="3" builtinId="35"/>
    <cellStyle name="60% - Énfasis3" xfId="4" builtinId="40"/>
    <cellStyle name="Énfasis2" xfId="2" builtinId="33"/>
    <cellStyle name="Normal" xfId="0" builtinId="0"/>
    <cellStyle name="Porcentaje" xfId="1" builtinId="5"/>
  </cellStyles>
  <dxfs count="19">
    <dxf>
      <numFmt numFmtId="165" formatCode="#,##0\ &quot;€&quot;"/>
      <alignment horizontal="general" vertical="center" textRotation="0" wrapText="1" indent="0" justifyLastLine="0" shrinkToFit="0" readingOrder="0"/>
    </dxf>
    <dxf>
      <numFmt numFmtId="165" formatCode="#,##0\ &quot;€&quot;"/>
      <alignment horizontal="general" vertical="center" textRotation="0" wrapText="1" indent="0" justifyLastLine="0" shrinkToFit="0" readingOrder="0"/>
    </dxf>
    <dxf>
      <numFmt numFmtId="165" formatCode="#,##0\ &quot;€&quot;"/>
      <alignment horizontal="general" vertical="bottom" textRotation="0" wrapText="1" indent="0" justifyLastLine="0" shrinkToFit="0" readingOrder="0"/>
    </dxf>
    <dxf>
      <numFmt numFmtId="164" formatCode="0.0%"/>
      <alignment horizontal="general" vertical="center" textRotation="0" wrapText="1" indent="0" justifyLastLine="0" shrinkToFit="0" readingOrder="0"/>
    </dxf>
    <dxf>
      <numFmt numFmtId="164" formatCode="0.0%"/>
      <alignment horizontal="general" vertical="bottom" textRotation="0" wrapText="1" indent="0" justifyLastLine="0" shrinkToFit="0" readingOrder="0"/>
    </dxf>
    <dxf>
      <numFmt numFmtId="165" formatCode="#,##0\ &quot;€&quot;"/>
      <alignment horizontal="general" vertical="center" textRotation="0" wrapText="1" indent="0" justifyLastLine="0" shrinkToFit="0" readingOrder="0"/>
    </dxf>
    <dxf>
      <numFmt numFmtId="165" formatCode="#,##0\ &quot;€&quot;"/>
      <alignment horizontal="general" vertical="bottom" textRotation="0" wrapText="1" indent="0" justifyLastLine="0" shrinkToFit="0" readingOrder="0"/>
    </dxf>
    <dxf>
      <numFmt numFmtId="165" formatCode="#,##0\ &quot;€&quot;"/>
      <alignment horizontal="general" vertical="center" textRotation="0" wrapText="1" indent="0" justifyLastLine="0" shrinkToFit="0" readingOrder="0"/>
    </dxf>
    <dxf>
      <numFmt numFmtId="165" formatCode="#,##0\ &quot;€&quot;"/>
      <alignment horizontal="general" vertical="bottom" textRotation="0" wrapText="1" indent="0" justifyLastLine="0" shrinkToFit="0" readingOrder="0"/>
    </dxf>
    <dxf>
      <numFmt numFmtId="3" formatCode="#,##0"/>
      <alignment horizontal="general" vertical="center" textRotation="0" wrapText="1" indent="0" justifyLastLine="0" shrinkToFit="0" readingOrder="0"/>
    </dxf>
    <dxf>
      <numFmt numFmtId="3" formatCode="#,##0"/>
      <alignment horizontal="general" vertical="bottom" textRotation="0" wrapText="1" indent="0" justifyLastLine="0" shrinkToFit="0" readingOrder="0"/>
    </dxf>
    <dxf>
      <numFmt numFmtId="165" formatCode="#,##0\ &quot;€&quot;"/>
      <alignment horizontal="general" vertical="bottom" textRotation="0" wrapText="1" indent="0" justifyLastLine="0" shrinkToFit="0" readingOrder="0"/>
    </dxf>
    <dxf>
      <numFmt numFmtId="165" formatCode="#,##0\ &quot;€&quot;"/>
      <alignment horizontal="general" vertical="center" textRotation="0" wrapText="1" indent="0" justifyLastLine="0" shrinkToFit="0" readingOrder="0"/>
    </dxf>
    <dxf>
      <numFmt numFmtId="165" formatCode="#,##0\ &quot;€&quot;"/>
      <alignment horizontal="general" vertical="bottom" textRotation="0" wrapText="1" indent="0" justifyLastLine="0" shrinkToFit="0" readingOrder="0"/>
    </dxf>
    <dxf>
      <numFmt numFmtId="3" formatCode="#,##0"/>
      <alignment horizontal="general" vertical="center" textRotation="0" wrapText="1" indent="0" justifyLastLine="0" shrinkToFit="0" readingOrder="0"/>
    </dxf>
    <dxf>
      <numFmt numFmtId="3" formatCode="#,##0"/>
      <alignment horizontal="general" vertical="bottom" textRotation="0" wrapText="1" indent="0" justifyLastLine="0" shrinkToFit="0" readingOrder="0"/>
    </dxf>
    <dxf>
      <alignment horizontal="general" textRotation="0" indent="0" justifyLastLine="0" shrinkToFit="0" readingOrder="0"/>
    </dxf>
    <dxf>
      <alignment horizontal="general" textRotation="0" indent="0" justifyLastLine="0" shrinkToFit="0" readingOrder="0"/>
    </dxf>
    <dxf>
      <alignment horizontal="center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Impuesto de vehículos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tint val="60000"/>
                    <a:satMod val="100000"/>
                    <a:lumMod val="110000"/>
                  </a:schemeClr>
                </a:gs>
                <a:gs pos="100000">
                  <a:schemeClr val="accent1">
                    <a:tint val="70000"/>
                    <a:satMod val="100000"/>
                    <a:lumMod val="100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dLbls>
            <c:numFmt formatCode="#,##0\ &quot;€&quot;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(Previsión2015!$C$2,Previsión2015!$F$2,Previsión2015!$I$2)</c:f>
              <c:strCache>
                <c:ptCount val="3"/>
                <c:pt idx="0">
                  <c:v>Importe 2013</c:v>
                </c:pt>
                <c:pt idx="1">
                  <c:v>Importe 2014</c:v>
                </c:pt>
                <c:pt idx="2">
                  <c:v>Previsión 2015</c:v>
                </c:pt>
              </c:strCache>
            </c:strRef>
          </c:cat>
          <c:val>
            <c:numRef>
              <c:f>(Previsión2015!$C$10,Previsión2015!$F$10,Previsión2015!$I$10)</c:f>
              <c:numCache>
                <c:formatCode>#,##0\ "€"</c:formatCode>
                <c:ptCount val="3"/>
                <c:pt idx="0">
                  <c:v>2406630.6</c:v>
                </c:pt>
                <c:pt idx="1">
                  <c:v>2576935.25</c:v>
                </c:pt>
                <c:pt idx="2">
                  <c:v>2589819.9262499996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-253116336"/>
        <c:axId val="-253118512"/>
      </c:barChart>
      <c:catAx>
        <c:axId val="-253116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-253118512"/>
        <c:crosses val="autoZero"/>
        <c:auto val="1"/>
        <c:lblAlgn val="ctr"/>
        <c:lblOffset val="100"/>
        <c:noMultiLvlLbl val="0"/>
      </c:catAx>
      <c:valAx>
        <c:axId val="-253118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\ &quot;€&quot;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-2531163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rotWithShape="1">
      <a:gsLst>
        <a:gs pos="0">
          <a:schemeClr val="dk1">
            <a:tint val="60000"/>
            <a:satMod val="100000"/>
            <a:lumMod val="110000"/>
          </a:schemeClr>
        </a:gs>
        <a:gs pos="100000">
          <a:schemeClr val="dk1">
            <a:tint val="70000"/>
            <a:satMod val="100000"/>
            <a:lumMod val="100000"/>
          </a:schemeClr>
        </a:gs>
      </a:gsLst>
      <a:lin ang="5400000" scaled="0"/>
    </a:gradFill>
    <a:ln w="9525" cap="flat" cmpd="sng" algn="ctr">
      <a:solidFill>
        <a:schemeClr val="dk1"/>
      </a:solidFill>
      <a:prstDash val="solid"/>
      <a:round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290512</xdr:colOff>
      <xdr:row>14</xdr:row>
      <xdr:rowOff>90487</xdr:rowOff>
    </xdr:from>
    <xdr:to>
      <xdr:col>4</xdr:col>
      <xdr:colOff>385762</xdr:colOff>
      <xdr:row>27</xdr:row>
      <xdr:rowOff>109537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0</xdr:colOff>
      <xdr:row>14</xdr:row>
      <xdr:rowOff>0</xdr:rowOff>
    </xdr:from>
    <xdr:to>
      <xdr:col>8</xdr:col>
      <xdr:colOff>1025325</xdr:colOff>
      <xdr:row>27</xdr:row>
      <xdr:rowOff>155850</xdr:rowOff>
    </xdr:to>
    <xdr:pic>
      <xdr:nvPicPr>
        <xdr:cNvPr id="3" name="Imagen 2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14975" y="2590800"/>
          <a:ext cx="4140000" cy="2880000"/>
        </a:xfrm>
        <a:prstGeom prst="rect">
          <a:avLst/>
        </a:prstGeom>
        <a:effectLst>
          <a:softEdge rad="127000"/>
        </a:effectLst>
      </xdr:spPr>
    </xdr:pic>
    <xdr:clientData/>
  </xdr:twoCellAnchor>
</xdr:wsDr>
</file>

<file path=xl/queryTables/queryTable1.xml><?xml version="1.0" encoding="utf-8"?>
<queryTable xmlns="http://schemas.openxmlformats.org/spreadsheetml/2006/main" name="Datos2012" connectionId="1" autoFormatId="16" applyNumberFormats="0" applyBorderFormats="0" applyFontFormats="0" applyPatternFormats="0" applyAlignmentFormats="0" applyWidthHeightFormats="0"/>
</file>

<file path=xl/tables/table1.xml><?xml version="1.0" encoding="utf-8"?>
<table xmlns="http://schemas.openxmlformats.org/spreadsheetml/2006/main" id="1" name="Previsión2015" displayName="Previsión2015" ref="A2:I10" totalsRowCount="1" headerRowDxfId="18" totalsRowDxfId="17">
  <autoFilter ref="A2:I9">
    <filterColumn colId="5">
      <customFilters>
        <customFilter operator="greaterThan" val="100000"/>
      </customFilters>
    </filterColumn>
  </autoFilter>
  <sortState ref="A3:I9">
    <sortCondition ref="A2:A9"/>
  </sortState>
  <tableColumns count="9">
    <tableColumn id="1" name="Tipo de vehículo" totalsRowLabel="Total" totalsRowDxfId="16"/>
    <tableColumn id="2" name="Nº vehículos 2013" totalsRowFunction="sum" dataDxfId="15" totalsRowDxfId="14"/>
    <tableColumn id="3" name="Importe 2013" totalsRowFunction="sum" dataDxfId="13" totalsRowDxfId="12"/>
    <tableColumn id="7" name="Impuesto medio por vehículo 2013" totalsRowFunction="custom" dataDxfId="11" totalsRowDxfId="0">
      <calculatedColumnFormula>Previsión2015[[#This Row],[Importe 2013]]/Previsión2015[[#This Row],[Nº vehículos 2013]]</calculatedColumnFormula>
      <totalsRowFormula>Previsión2015[[#Totals],[Importe 2013]]/Previsión2015[[#Totals],[Nº vehículos 2013]]</totalsRowFormula>
    </tableColumn>
    <tableColumn id="4" name="Nº vehículos 2014" totalsRowFunction="sum" dataDxfId="10" totalsRowDxfId="9"/>
    <tableColumn id="5" name="Importe 2014" totalsRowFunction="sum" dataDxfId="8" totalsRowDxfId="7"/>
    <tableColumn id="6" name="Impuesto medio por vehículo 2014" totalsRowFunction="custom" dataDxfId="6" totalsRowDxfId="5">
      <calculatedColumnFormula>F3/E3</calculatedColumnFormula>
      <totalsRowFormula>Previsión2015[[#Totals],[Importe 2014]]/Previsión2015[[#Totals],[Nº vehículos 2014]]</totalsRowFormula>
    </tableColumn>
    <tableColumn id="8" name="Porcentaje incremento 2014/2013" totalsRowFunction="custom" dataDxfId="4" totalsRowDxfId="3" dataCellStyle="Porcentaje">
      <calculatedColumnFormula>Previsión2015[[#This Row],[Importe 2014]]/Previsión2015[[#This Row],[Importe 2013]]-1</calculatedColumnFormula>
      <totalsRowFormula>Previsión2015[[#Totals],[Importe 2014]]/Previsión2015[[#Totals],[Importe 2013]]-1</totalsRowFormula>
    </tableColumn>
    <tableColumn id="9" name="Previsión 2015" totalsRowFunction="sum" dataDxfId="2" totalsRowDxfId="1">
      <calculatedColumnFormula>Previsión2015[[#This Row],[Importe 2014]]*(1+IPC_2015)</calculatedColumnFormula>
    </tableColumn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Berlín">
  <a:themeElements>
    <a:clrScheme name="Berlín">
      <a:dk1>
        <a:sysClr val="windowText" lastClr="000000"/>
      </a:dk1>
      <a:lt1>
        <a:sysClr val="window" lastClr="FFFFFF"/>
      </a:lt1>
      <a:dk2>
        <a:srgbClr val="9D360E"/>
      </a:dk2>
      <a:lt2>
        <a:srgbClr val="E7E6E6"/>
      </a:lt2>
      <a:accent1>
        <a:srgbClr val="F09415"/>
      </a:accent1>
      <a:accent2>
        <a:srgbClr val="C1B56B"/>
      </a:accent2>
      <a:accent3>
        <a:srgbClr val="4BAF73"/>
      </a:accent3>
      <a:accent4>
        <a:srgbClr val="5AA6C0"/>
      </a:accent4>
      <a:accent5>
        <a:srgbClr val="D17DF9"/>
      </a:accent5>
      <a:accent6>
        <a:srgbClr val="FA7E5C"/>
      </a:accent6>
      <a:hlink>
        <a:srgbClr val="FFAE3E"/>
      </a:hlink>
      <a:folHlink>
        <a:srgbClr val="FCC77E"/>
      </a:folHlink>
    </a:clrScheme>
    <a:fontScheme name="Berlín">
      <a:majorFont>
        <a:latin typeface="Trebuchet MS" panose="020B060302020202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Trebuchet MS" panose="020B060302020202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erlín">
      <a: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100000"/>
                <a:lumMod val="110000"/>
              </a:schemeClr>
            </a:gs>
            <a:gs pos="100000">
              <a:schemeClr val="phClr">
                <a:tint val="70000"/>
                <a:satMod val="100000"/>
                <a:lum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6000"/>
                <a:shade val="100000"/>
                <a:hueMod val="270000"/>
                <a:satMod val="200000"/>
                <a:lumMod val="128000"/>
              </a:schemeClr>
            </a:gs>
            <a:gs pos="50000">
              <a:schemeClr val="phClr">
                <a:shade val="100000"/>
                <a:hueMod val="100000"/>
                <a:satMod val="110000"/>
                <a:lumMod val="130000"/>
              </a:schemeClr>
            </a:gs>
            <a:gs pos="100000">
              <a:schemeClr val="phClr">
                <a:shade val="78000"/>
                <a:hueMod val="44000"/>
                <a:satMod val="200000"/>
                <a:lumMod val="69000"/>
              </a:schemeClr>
            </a:gs>
          </a:gsLst>
          <a:lin ang="252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Berlin" id="{7B5DBA9E-B069-418E-9360-A61BDD0615A4}" vid="{C0CBE056-4EF4-4D92-969E-947779DA7AA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D13"/>
  <sheetViews>
    <sheetView workbookViewId="0">
      <selection activeCell="A2" sqref="A2:A8"/>
    </sheetView>
  </sheetViews>
  <sheetFormatPr baseColWidth="10" defaultRowHeight="16.5" x14ac:dyDescent="0.3"/>
  <cols>
    <col min="1" max="1" width="15.375" customWidth="1"/>
    <col min="2" max="2" width="16.5" customWidth="1"/>
    <col min="3" max="3" width="12.5" customWidth="1"/>
  </cols>
  <sheetData>
    <row r="1" spans="1:4" ht="18" x14ac:dyDescent="0.35">
      <c r="A1" t="s">
        <v>0</v>
      </c>
      <c r="B1" t="s">
        <v>1</v>
      </c>
      <c r="C1" t="s">
        <v>2</v>
      </c>
      <c r="D1" s="1" t="s">
        <v>12</v>
      </c>
    </row>
    <row r="2" spans="1:4" x14ac:dyDescent="0.3">
      <c r="A2" t="s">
        <v>3</v>
      </c>
      <c r="B2">
        <v>28100</v>
      </c>
      <c r="C2">
        <v>1755052.5</v>
      </c>
      <c r="D2">
        <f>C2/B2</f>
        <v>62.45738434163701</v>
      </c>
    </row>
    <row r="3" spans="1:4" x14ac:dyDescent="0.3">
      <c r="A3" t="s">
        <v>4</v>
      </c>
      <c r="B3">
        <v>1300</v>
      </c>
      <c r="C3">
        <v>32922.449999999997</v>
      </c>
      <c r="D3">
        <f t="shared" ref="D3:D9" si="0">C3/B3</f>
        <v>25.324961538461537</v>
      </c>
    </row>
    <row r="4" spans="1:4" x14ac:dyDescent="0.3">
      <c r="A4" t="s">
        <v>5</v>
      </c>
      <c r="B4">
        <v>650</v>
      </c>
      <c r="C4">
        <v>30820.15</v>
      </c>
      <c r="D4">
        <f t="shared" si="0"/>
        <v>47.415615384615386</v>
      </c>
    </row>
    <row r="5" spans="1:4" x14ac:dyDescent="0.3">
      <c r="A5" t="s">
        <v>6</v>
      </c>
      <c r="B5">
        <v>3400</v>
      </c>
      <c r="C5">
        <v>821882.75</v>
      </c>
      <c r="D5">
        <f t="shared" si="0"/>
        <v>241.73022058823528</v>
      </c>
    </row>
    <row r="6" spans="1:4" x14ac:dyDescent="0.3">
      <c r="A6" t="s">
        <v>7</v>
      </c>
      <c r="B6">
        <v>55</v>
      </c>
      <c r="C6">
        <v>13287.6</v>
      </c>
      <c r="D6">
        <f t="shared" si="0"/>
        <v>241.59272727272727</v>
      </c>
    </row>
    <row r="7" spans="1:4" x14ac:dyDescent="0.3">
      <c r="A7" t="s">
        <v>8</v>
      </c>
      <c r="B7">
        <v>110</v>
      </c>
      <c r="C7">
        <v>8663.7999999999993</v>
      </c>
      <c r="D7">
        <f t="shared" si="0"/>
        <v>78.761818181818171</v>
      </c>
    </row>
    <row r="8" spans="1:4" x14ac:dyDescent="0.3">
      <c r="A8" t="s">
        <v>9</v>
      </c>
      <c r="B8">
        <v>270</v>
      </c>
      <c r="C8">
        <v>17502.3</v>
      </c>
      <c r="D8">
        <f t="shared" si="0"/>
        <v>64.823333333333338</v>
      </c>
    </row>
    <row r="9" spans="1:4" x14ac:dyDescent="0.3">
      <c r="A9" t="s">
        <v>13</v>
      </c>
      <c r="B9">
        <f t="shared" ref="B9:C9" si="1">SUM(B2:B8)</f>
        <v>33885</v>
      </c>
      <c r="C9">
        <f t="shared" si="1"/>
        <v>2680131.5499999993</v>
      </c>
      <c r="D9">
        <f t="shared" si="0"/>
        <v>79.094925483252155</v>
      </c>
    </row>
    <row r="11" spans="1:4" x14ac:dyDescent="0.3">
      <c r="A11" t="s">
        <v>14</v>
      </c>
    </row>
    <row r="12" spans="1:4" x14ac:dyDescent="0.3">
      <c r="A12" t="s">
        <v>15</v>
      </c>
      <c r="B12">
        <f>SUMIF(D2:D8,"&gt;"&amp;D9,B2:B8)</f>
        <v>3455</v>
      </c>
    </row>
    <row r="13" spans="1:4" x14ac:dyDescent="0.3">
      <c r="A13" t="s">
        <v>2</v>
      </c>
      <c r="B13">
        <f>SUMIF(D2:D8,"&gt;"&amp;D9,C2:C8)</f>
        <v>835170.35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C8"/>
  <sheetViews>
    <sheetView workbookViewId="0">
      <selection sqref="A1:C8"/>
    </sheetView>
  </sheetViews>
  <sheetFormatPr baseColWidth="10" defaultRowHeight="16.5" x14ac:dyDescent="0.3"/>
  <cols>
    <col min="1" max="1" width="15.375" customWidth="1"/>
    <col min="2" max="2" width="16.5" customWidth="1"/>
    <col min="3" max="3" width="12.5" customWidth="1"/>
  </cols>
  <sheetData>
    <row r="1" spans="1:3" x14ac:dyDescent="0.3">
      <c r="A1" t="s">
        <v>0</v>
      </c>
      <c r="B1" t="s">
        <v>10</v>
      </c>
      <c r="C1" t="s">
        <v>11</v>
      </c>
    </row>
    <row r="2" spans="1:3" x14ac:dyDescent="0.3">
      <c r="A2" t="s">
        <v>3</v>
      </c>
      <c r="B2">
        <v>27500</v>
      </c>
      <c r="C2">
        <v>1663750.25</v>
      </c>
    </row>
    <row r="3" spans="1:3" x14ac:dyDescent="0.3">
      <c r="A3" t="s">
        <v>4</v>
      </c>
      <c r="B3">
        <v>1200</v>
      </c>
      <c r="C3">
        <v>29220.75</v>
      </c>
    </row>
    <row r="4" spans="1:3" x14ac:dyDescent="0.3">
      <c r="A4" t="s">
        <v>5</v>
      </c>
      <c r="B4">
        <v>600</v>
      </c>
      <c r="C4">
        <v>27360.5</v>
      </c>
    </row>
    <row r="5" spans="1:3" x14ac:dyDescent="0.3">
      <c r="A5" t="s">
        <v>6</v>
      </c>
      <c r="B5">
        <v>3200</v>
      </c>
      <c r="C5">
        <v>742880.35</v>
      </c>
    </row>
    <row r="6" spans="1:3" x14ac:dyDescent="0.3">
      <c r="A6" t="s">
        <v>7</v>
      </c>
      <c r="B6">
        <v>50</v>
      </c>
      <c r="C6">
        <v>11650</v>
      </c>
    </row>
    <row r="7" spans="1:3" x14ac:dyDescent="0.3">
      <c r="A7" t="s">
        <v>8</v>
      </c>
      <c r="B7">
        <v>125</v>
      </c>
      <c r="C7">
        <v>9465.4500000000007</v>
      </c>
    </row>
    <row r="8" spans="1:3" x14ac:dyDescent="0.3">
      <c r="A8" t="s">
        <v>9</v>
      </c>
      <c r="B8">
        <v>250</v>
      </c>
      <c r="C8">
        <v>15587.5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B12" sqref="B12"/>
    </sheetView>
  </sheetViews>
  <sheetFormatPr baseColWidth="10" defaultRowHeight="16.5" x14ac:dyDescent="0.3"/>
  <cols>
    <col min="1" max="1" width="14.375" bestFit="1" customWidth="1"/>
    <col min="2" max="2" width="15.5" bestFit="1" customWidth="1"/>
    <col min="3" max="3" width="12.125" bestFit="1" customWidth="1"/>
  </cols>
  <sheetData>
    <row r="1" spans="1:3" x14ac:dyDescent="0.3">
      <c r="A1" t="s">
        <v>0</v>
      </c>
      <c r="B1" t="s">
        <v>16</v>
      </c>
      <c r="C1" t="s">
        <v>17</v>
      </c>
    </row>
    <row r="2" spans="1:3" x14ac:dyDescent="0.3">
      <c r="A2" t="s">
        <v>3</v>
      </c>
      <c r="B2">
        <v>27451</v>
      </c>
      <c r="C2">
        <v>1640285.7</v>
      </c>
    </row>
    <row r="3" spans="1:3" x14ac:dyDescent="0.3">
      <c r="A3" t="s">
        <v>4</v>
      </c>
      <c r="B3">
        <v>1108</v>
      </c>
      <c r="C3">
        <v>25416.6</v>
      </c>
    </row>
    <row r="4" spans="1:3" x14ac:dyDescent="0.3">
      <c r="A4" t="s">
        <v>5</v>
      </c>
      <c r="B4">
        <v>576</v>
      </c>
      <c r="C4">
        <v>24532.1</v>
      </c>
    </row>
    <row r="5" spans="1:3" x14ac:dyDescent="0.3">
      <c r="A5" t="s">
        <v>6</v>
      </c>
      <c r="B5">
        <v>3042</v>
      </c>
      <c r="C5">
        <v>678186.7</v>
      </c>
    </row>
    <row r="6" spans="1:3" x14ac:dyDescent="0.3">
      <c r="A6" t="s">
        <v>7</v>
      </c>
      <c r="B6">
        <v>43</v>
      </c>
      <c r="C6">
        <v>10112.1</v>
      </c>
    </row>
    <row r="7" spans="1:3" x14ac:dyDescent="0.3">
      <c r="A7" t="s">
        <v>8</v>
      </c>
      <c r="B7">
        <v>143</v>
      </c>
      <c r="C7">
        <v>10754.9</v>
      </c>
    </row>
    <row r="8" spans="1:3" x14ac:dyDescent="0.3">
      <c r="A8" t="s">
        <v>9</v>
      </c>
      <c r="B8">
        <v>220</v>
      </c>
      <c r="C8">
        <v>13465.7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workbookViewId="0">
      <selection activeCell="G12" sqref="G12"/>
    </sheetView>
  </sheetViews>
  <sheetFormatPr baseColWidth="10" defaultRowHeight="16.5" x14ac:dyDescent="0.3"/>
  <cols>
    <col min="1" max="1" width="17.875" bestFit="1" customWidth="1"/>
    <col min="2" max="9" width="13.625" style="3" customWidth="1"/>
  </cols>
  <sheetData>
    <row r="1" spans="1:9" x14ac:dyDescent="0.3">
      <c r="B1" s="17" t="s">
        <v>22</v>
      </c>
      <c r="C1" s="17"/>
      <c r="D1" s="17"/>
      <c r="E1" s="17" t="s">
        <v>23</v>
      </c>
      <c r="F1" s="17"/>
      <c r="G1" s="17"/>
    </row>
    <row r="2" spans="1:9" s="7" customFormat="1" ht="54" x14ac:dyDescent="0.3">
      <c r="A2" s="7" t="s">
        <v>0</v>
      </c>
      <c r="B2" s="5" t="s">
        <v>10</v>
      </c>
      <c r="C2" s="13" t="s">
        <v>11</v>
      </c>
      <c r="D2" s="13" t="s">
        <v>18</v>
      </c>
      <c r="E2" s="5" t="s">
        <v>1</v>
      </c>
      <c r="F2" s="13" t="s">
        <v>2</v>
      </c>
      <c r="G2" s="16" t="s">
        <v>12</v>
      </c>
      <c r="H2" s="10" t="s">
        <v>19</v>
      </c>
      <c r="I2" s="13" t="s">
        <v>20</v>
      </c>
    </row>
    <row r="3" spans="1:9" hidden="1" x14ac:dyDescent="0.3">
      <c r="A3" t="s">
        <v>7</v>
      </c>
      <c r="B3" s="6">
        <v>50</v>
      </c>
      <c r="C3" s="14">
        <v>11650</v>
      </c>
      <c r="D3" s="14">
        <f>Previsión2015[[#This Row],[Importe 2013]]/Previsión2015[[#This Row],[Nº vehículos 2013]]</f>
        <v>233</v>
      </c>
      <c r="E3" s="6">
        <v>55</v>
      </c>
      <c r="F3" s="14">
        <v>13287.6</v>
      </c>
      <c r="G3" s="14">
        <f t="shared" ref="G3:G9" si="0">F3/E3</f>
        <v>241.59272727272727</v>
      </c>
      <c r="H3" s="11">
        <f>Previsión2015[[#This Row],[Importe 2014]]/Previsión2015[[#This Row],[Importe 2013]]-1</f>
        <v>0.14056652360515032</v>
      </c>
      <c r="I3" s="14">
        <f>Previsión2015[[#This Row],[Importe 2014]]*(1+IPC_2015)</f>
        <v>13354.037999999999</v>
      </c>
    </row>
    <row r="4" spans="1:9" x14ac:dyDescent="0.3">
      <c r="A4" t="s">
        <v>6</v>
      </c>
      <c r="B4" s="6">
        <v>3200</v>
      </c>
      <c r="C4" s="14">
        <v>742880.35</v>
      </c>
      <c r="D4" s="14">
        <f>Previsión2015[[#This Row],[Importe 2013]]/Previsión2015[[#This Row],[Nº vehículos 2013]]</f>
        <v>232.150109375</v>
      </c>
      <c r="E4" s="6">
        <v>3400</v>
      </c>
      <c r="F4" s="14">
        <v>821882.75</v>
      </c>
      <c r="G4" s="14">
        <f t="shared" si="0"/>
        <v>241.73022058823528</v>
      </c>
      <c r="H4" s="11">
        <f>Previsión2015[[#This Row],[Importe 2014]]/Previsión2015[[#This Row],[Importe 2013]]-1</f>
        <v>0.10634606232349531</v>
      </c>
      <c r="I4" s="14">
        <f>Previsión2015[[#This Row],[Importe 2014]]*(1+IPC_2015)</f>
        <v>825992.16374999995</v>
      </c>
    </row>
    <row r="5" spans="1:9" hidden="1" x14ac:dyDescent="0.3">
      <c r="A5" t="s">
        <v>4</v>
      </c>
      <c r="B5" s="6">
        <v>1200</v>
      </c>
      <c r="C5" s="14">
        <v>29220.75</v>
      </c>
      <c r="D5" s="14">
        <f>Previsión2015[[#This Row],[Importe 2013]]/Previsión2015[[#This Row],[Nº vehículos 2013]]</f>
        <v>24.350625000000001</v>
      </c>
      <c r="E5" s="6">
        <v>1300</v>
      </c>
      <c r="F5" s="14">
        <v>32922.449999999997</v>
      </c>
      <c r="G5" s="14">
        <f t="shared" si="0"/>
        <v>25.324961538461537</v>
      </c>
      <c r="H5" s="11">
        <f>Previsión2015[[#This Row],[Importe 2014]]/Previsión2015[[#This Row],[Importe 2013]]-1</f>
        <v>0.12668052668052665</v>
      </c>
      <c r="I5" s="14">
        <f>Previsión2015[[#This Row],[Importe 2014]]*(1+IPC_2015)</f>
        <v>33087.062249999995</v>
      </c>
    </row>
    <row r="6" spans="1:9" hidden="1" x14ac:dyDescent="0.3">
      <c r="A6" t="s">
        <v>5</v>
      </c>
      <c r="B6" s="6">
        <v>600</v>
      </c>
      <c r="C6" s="14">
        <v>27360.5</v>
      </c>
      <c r="D6" s="14">
        <f>Previsión2015[[#This Row],[Importe 2013]]/Previsión2015[[#This Row],[Nº vehículos 2013]]</f>
        <v>45.600833333333334</v>
      </c>
      <c r="E6" s="6">
        <v>650</v>
      </c>
      <c r="F6" s="14">
        <v>30820.15</v>
      </c>
      <c r="G6" s="14">
        <f t="shared" si="0"/>
        <v>47.415615384615386</v>
      </c>
      <c r="H6" s="11">
        <f>Previsión2015[[#This Row],[Importe 2014]]/Previsión2015[[#This Row],[Importe 2013]]-1</f>
        <v>0.12644688510809377</v>
      </c>
      <c r="I6" s="14">
        <f>Previsión2015[[#This Row],[Importe 2014]]*(1+IPC_2015)</f>
        <v>30974.250749999999</v>
      </c>
    </row>
    <row r="7" spans="1:9" hidden="1" x14ac:dyDescent="0.3">
      <c r="A7" t="s">
        <v>9</v>
      </c>
      <c r="B7" s="6">
        <v>250</v>
      </c>
      <c r="C7" s="14">
        <v>15587.5</v>
      </c>
      <c r="D7" s="14">
        <f>Previsión2015[[#This Row],[Importe 2013]]/Previsión2015[[#This Row],[Nº vehículos 2013]]</f>
        <v>62.35</v>
      </c>
      <c r="E7" s="6">
        <v>270</v>
      </c>
      <c r="F7" s="14">
        <v>17502.3</v>
      </c>
      <c r="G7" s="14">
        <f t="shared" si="0"/>
        <v>64.823333333333338</v>
      </c>
      <c r="H7" s="11">
        <f>Previsión2015[[#This Row],[Importe 2014]]/Previsión2015[[#This Row],[Importe 2013]]-1</f>
        <v>0.12284202085004003</v>
      </c>
      <c r="I7" s="14">
        <f>Previsión2015[[#This Row],[Importe 2014]]*(1+IPC_2015)</f>
        <v>17589.811499999996</v>
      </c>
    </row>
    <row r="8" spans="1:9" hidden="1" x14ac:dyDescent="0.3">
      <c r="A8" t="s">
        <v>8</v>
      </c>
      <c r="B8" s="6">
        <v>125</v>
      </c>
      <c r="C8" s="14">
        <v>9465.4500000000007</v>
      </c>
      <c r="D8" s="14">
        <f>Previsión2015[[#This Row],[Importe 2013]]/Previsión2015[[#This Row],[Nº vehículos 2013]]</f>
        <v>75.723600000000005</v>
      </c>
      <c r="E8" s="6">
        <v>110</v>
      </c>
      <c r="F8" s="14">
        <v>8663.7999999999993</v>
      </c>
      <c r="G8" s="14">
        <f t="shared" si="0"/>
        <v>78.761818181818171</v>
      </c>
      <c r="H8" s="11">
        <f>Previsión2015[[#This Row],[Importe 2014]]/Previsión2015[[#This Row],[Importe 2013]]-1</f>
        <v>-8.4692222768067205E-2</v>
      </c>
      <c r="I8" s="14">
        <f>Previsión2015[[#This Row],[Importe 2014]]*(1+IPC_2015)</f>
        <v>8707.1189999999988</v>
      </c>
    </row>
    <row r="9" spans="1:9" x14ac:dyDescent="0.3">
      <c r="A9" t="s">
        <v>3</v>
      </c>
      <c r="B9" s="6">
        <v>27500</v>
      </c>
      <c r="C9" s="14">
        <v>1663750.25</v>
      </c>
      <c r="D9" s="14">
        <f>Previsión2015[[#This Row],[Importe 2013]]/Previsión2015[[#This Row],[Nº vehículos 2013]]</f>
        <v>60.500009090909089</v>
      </c>
      <c r="E9" s="6">
        <v>28100</v>
      </c>
      <c r="F9" s="14">
        <v>1755052.5</v>
      </c>
      <c r="G9" s="14">
        <f t="shared" si="0"/>
        <v>62.45738434163701</v>
      </c>
      <c r="H9" s="11">
        <f>Previsión2015[[#This Row],[Importe 2014]]/Previsión2015[[#This Row],[Importe 2013]]-1</f>
        <v>5.4877377178455644E-2</v>
      </c>
      <c r="I9" s="14">
        <f>Previsión2015[[#This Row],[Importe 2014]]*(1+IPC_2015)</f>
        <v>1763827.7624999997</v>
      </c>
    </row>
    <row r="10" spans="1:9" s="8" customFormat="1" x14ac:dyDescent="0.3">
      <c r="A10" s="8" t="s">
        <v>13</v>
      </c>
      <c r="B10" s="9">
        <f>SUBTOTAL(109,Previsión2015[Nº vehículos 2013])</f>
        <v>30700</v>
      </c>
      <c r="C10" s="15">
        <f>SUBTOTAL(109,Previsión2015[Importe 2013])</f>
        <v>2406630.6</v>
      </c>
      <c r="D10" s="15">
        <f>Previsión2015[[#Totals],[Importe 2013]]/Previsión2015[[#Totals],[Nº vehículos 2013]]</f>
        <v>78.391876221498379</v>
      </c>
      <c r="E10" s="9">
        <f>SUBTOTAL(109,Previsión2015[Nº vehículos 2014])</f>
        <v>31500</v>
      </c>
      <c r="F10" s="15">
        <f>SUBTOTAL(109,Previsión2015[Importe 2014])</f>
        <v>2576935.25</v>
      </c>
      <c r="G10" s="15">
        <f>Previsión2015[[#Totals],[Importe 2014]]/Previsión2015[[#Totals],[Nº vehículos 2014]]</f>
        <v>81.807468253968253</v>
      </c>
      <c r="H10" s="12">
        <f>Previsión2015[[#Totals],[Importe 2014]]/Previsión2015[[#Totals],[Importe 2013]]-1</f>
        <v>7.0764765477510316E-2</v>
      </c>
      <c r="I10" s="15">
        <f>SUBTOTAL(109,Previsión2015[Previsión 2015])</f>
        <v>2589819.9262499996</v>
      </c>
    </row>
    <row r="13" spans="1:9" x14ac:dyDescent="0.3">
      <c r="A13" s="2" t="s">
        <v>21</v>
      </c>
      <c r="B13" s="4">
        <v>5.0000000000000001E-3</v>
      </c>
      <c r="D13" s="18" t="s">
        <v>24</v>
      </c>
      <c r="F13" s="3" t="str">
        <f>IF(Previsión2015[[#Totals],[Importe 2014]]&gt;Previsión2015[[#Totals],[Importe 2013]],"ASCENDENTE","DESCENDENTE")</f>
        <v>ASCENDENTE</v>
      </c>
    </row>
  </sheetData>
  <mergeCells count="2">
    <mergeCell ref="B1:D1"/>
    <mergeCell ref="E1:G1"/>
  </mergeCells>
  <conditionalFormatting sqref="H3:H9">
    <cfRule type="iconSet" priority="1">
      <iconSet iconSet="3Arrows">
        <cfvo type="percent" val="0"/>
        <cfvo type="percentile" val="33"/>
        <cfvo type="percentile" val="67"/>
      </iconSet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&amp;C&amp;A</oddHeader>
    <oddFooter>&amp;C&amp;Z&amp;F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Datos2014</vt:lpstr>
      <vt:lpstr>Datos2013</vt:lpstr>
      <vt:lpstr>Datos2012</vt:lpstr>
      <vt:lpstr>Previsión2015</vt:lpstr>
      <vt:lpstr>Datos2012!Datos2012</vt:lpstr>
      <vt:lpstr>IPC_2015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Ismael Fanlo</dc:creator>
  <cp:lastModifiedBy>Ismael Fanlo</cp:lastModifiedBy>
  <cp:lastPrinted>2016-02-02T06:49:04Z</cp:lastPrinted>
  <dcterms:created xsi:type="dcterms:W3CDTF">2016-01-31T17:59:46Z</dcterms:created>
  <dcterms:modified xsi:type="dcterms:W3CDTF">2016-02-02T06:50:49Z</dcterms:modified>
</cp:coreProperties>
</file>